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945" windowHeight="11835"/>
  </bookViews>
  <sheets>
    <sheet name="项目清单与计价表"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<sst xmlns="http://schemas.openxmlformats.org/spreadsheetml/2006/main" count="153" uniqueCount="119">
  <si>
    <t>招标清单</t>
  </si>
  <si>
    <t>序号</t>
  </si>
  <si>
    <t>项目名称</t>
  </si>
  <si>
    <t>项目特征</t>
  </si>
  <si>
    <t>计量
单位</t>
  </si>
  <si>
    <t>工程
量</t>
  </si>
  <si>
    <t>控制价单价
（不含税）</t>
  </si>
  <si>
    <t>控制价合价（不含税）</t>
  </si>
  <si>
    <t>报价单价
（不含税）</t>
  </si>
  <si>
    <t>报价合价
（不含税）</t>
  </si>
  <si>
    <t>备注</t>
  </si>
  <si>
    <t>1</t>
  </si>
  <si>
    <t>空心砖墙3.6米以上</t>
  </si>
  <si>
    <t>1.墙体类型：砖墙、砌筑高度3.6米以上
2.材料规格、强度等级：MU10空心砖 规格、强度详设计
3.墙体厚度：详设计
4.砂浆强度等级、配合比：M7.5砂浆
5.勾缝要求:满足设计及规范要求
6.需要镶嵌的配砖已综合考虑在定额内，不另计算
7.其它:满足设计、招标文件、相关图集、现行施工及验收规范等相关要求</t>
  </si>
  <si>
    <t>m3</t>
  </si>
  <si>
    <t>20.92</t>
  </si>
  <si>
    <t>2</t>
  </si>
  <si>
    <t>空心砖墙3.6米以下</t>
  </si>
  <si>
    <t>1.墙体类型：砖墙、砌筑高度3.6米以下
2.材料规格、强度等级：MU10空心砖 规格、强度详设计
3.墙体厚度：详设计
4.砂浆强度等级、配合比：M7.5砂浆
5.勾缝要求:满足设计及规范要求
6.需要镶嵌的配砖已综合考虑在定额内，不另计算
7.其它:满足设计、招标文件、相关图集、现行施工及验收规范等相关要求</t>
  </si>
  <si>
    <t>93.33</t>
  </si>
  <si>
    <t>3</t>
  </si>
  <si>
    <t>屋檐板C30</t>
  </si>
  <si>
    <t>1.混凝土种类：商品混凝土
2.混凝土强度等级：C30
3.混凝土拌和料要求：满足设计及规范要求
4.钢筋种类、规格：现浇构件钢筋 HPB300钢筋 直径≤φ10
5.连接方式：综合，施工过程中无论采用何种连接方式(包括但不限于绑扎、焊接、机械连接)
6.其他：满足设计、招标文件、相关图集、现行施工及验收规范等相关要求</t>
  </si>
  <si>
    <t>1.17</t>
  </si>
  <si>
    <t>4</t>
  </si>
  <si>
    <t>构造柱C25</t>
  </si>
  <si>
    <t>1.混凝土种类：商品混凝土
2.混凝土强度等级：C25
3.混凝土拌和料要求：满足设计及规范要求
4.钢筋种类、规格：现浇构件钢筋 HPB300钢筋 直径≤φ10
5.连接方式：综合，施工过程中无论采用何种连接方式(包括但不限于绑扎、焊接、机械连接)
6.其他：满足设计、招标文件、相关图集、现行施工及验收规范等相关要求</t>
  </si>
  <si>
    <t>6.52</t>
  </si>
  <si>
    <t>5</t>
  </si>
  <si>
    <t>水平现浇带C25</t>
  </si>
  <si>
    <t>6</t>
  </si>
  <si>
    <t>过梁C25</t>
  </si>
  <si>
    <t>1.74</t>
  </si>
  <si>
    <t>7</t>
  </si>
  <si>
    <t>小青瓦屋檐</t>
  </si>
  <si>
    <t>1.瓦品种、规格：小青瓦，其他详设计 
2.粘结层砂浆的配合比：1:1:4水泥白灰砂浆加水泥重3%的麻刀卧浆，最薄处20厚
3.其他：满足设计、招标文件、相关图集、现行施工及验收规范等相关要求</t>
  </si>
  <si>
    <t>m2</t>
  </si>
  <si>
    <t>11.71</t>
  </si>
  <si>
    <t>8</t>
  </si>
  <si>
    <t>1:3水泥砂浆填充</t>
  </si>
  <si>
    <t>1.部位：屋檐板下
2.填充材料配合比：1:3水泥砂浆
3.其他：满足设计、招标文件、相关图集、现行施工及验收规范等相关要求</t>
  </si>
  <si>
    <t>1.14</t>
  </si>
  <si>
    <t>9</t>
  </si>
  <si>
    <t>15厚1:3水泥砂浆找平层</t>
  </si>
  <si>
    <t>1.找平层厚度、配合比：15厚1:3水泥砂浆
2.其他：满足设计、招标文件、相关图集、现行施工及验收规范等相关要求</t>
  </si>
  <si>
    <t>10</t>
  </si>
  <si>
    <t>30厚1:3水泥砂浆（满铺钢丝网）</t>
  </si>
  <si>
    <t>1.30厚1:3水泥砂浆，满铺钢丝网，用18号镀锌钢丝绑扎并与屋面板预埋钢筋头绑扎牢
2.其他：满足设计、招标文件、相关图集、现行施工及验收规范等相关要求</t>
  </si>
  <si>
    <t>11</t>
  </si>
  <si>
    <t>1.2厚SBS防水卷材</t>
  </si>
  <si>
    <t>1.部位：屋檐板
2.卷材品种、规格、厚度：1.2厚SBS防水卷材
3.基层处理：综合
4.防水层数、做法：详设计
5.底油、嵌缝、接缝、闭水试验等费用均包含在综合单价中
6.管道、洞口周边、转角处及其他部位的防水附加层、加强层、搭接、泛水收头处理、施工缝防水构造、嵌密封膏及固定水泥钉等费用包含在本综合单价中，不再单独计算工程里
7.其他：满足设计、招标文件、相关图集、现行施工及验收规范等相关要求</t>
  </si>
  <si>
    <t>12</t>
  </si>
  <si>
    <t>40厚C20细石混凝土</t>
  </si>
  <si>
    <t>1.基层厚度、混凝土强度等级：40厚C20细石混凝土 
2.其他：满足设计、招标文件、相关图集、现行施工及验收规范等相关要求</t>
  </si>
  <si>
    <t>958.77</t>
  </si>
  <si>
    <t>13</t>
  </si>
  <si>
    <t>水泥基自流平面层</t>
  </si>
  <si>
    <t>1.界面剂材料种类：水泥基自流平界面剂两道 
2.面层材料种类：10～12厚水泥基自流平一道
3.其他：满足设计、招标文件、相关图集、现行施工及验收规范等相关要求</t>
  </si>
  <si>
    <t>14</t>
  </si>
  <si>
    <t>20厚1:3水泥砂浆找平层</t>
  </si>
  <si>
    <t>1.找平层厚度、砂浆配合比：20厚1：3水泥砂浆
2.其他：满足设计、招标文件、相关图集、现行施工及验收规范等相关要求</t>
  </si>
  <si>
    <t>293.55</t>
  </si>
  <si>
    <t>15</t>
  </si>
  <si>
    <t>800×800×10 耐磨地砖</t>
  </si>
  <si>
    <t>1.基层清理:综合
2.结合层砂浆配合比、厚度：20厚1:2干硬性水泥砂浆结合层，上洒1-2厚干水泥并洒清水适量
3.面层材料种类、规格、颜色：800×800×10 耐磨地砖，其他详设计
4.嵌缝材料种类：水泥浆擦缝
5.综合单价包含切角、倒角、拉槽、磨边、勾缝、石材防污处理、背面侧面防渗透处理，晶面处理、酸洗、打蜡、防碱背涂及六面防污处理等费用
6.其他：满足设计、招标文件、相关图集、现行施工及验收规范等相关要求</t>
  </si>
  <si>
    <t>16</t>
  </si>
  <si>
    <t>地砖踢脚线</t>
  </si>
  <si>
    <t>1.踢脚线高度：100mm高 
2.粘贴层厚度、材料种类：详设计 
3.面层材料种类、规格、颜色：耐磨地砖，其他详设计
4.嵌缝材料种类：详设计
5.综合单价包含切角、倒角、拉槽、磨边、勾缝、石材防污处理、背面侧面防渗透处理，晶面处理、酸洗、打蜡、防碱背涂及六面防污处理等费用
6.其他：满足设计、招标文件、相关图集、现行施工及验收规范等相关要求</t>
  </si>
  <si>
    <t>59.04</t>
  </si>
  <si>
    <t>17</t>
  </si>
  <si>
    <t>13厚1:3水泥砂浆打底</t>
  </si>
  <si>
    <t>1.找平层砂浆厚度、配合比：13厚1:3水泥砂浆打底
2.其他：满足设计、招标文件、相关图集、现行施工及验收规范等相关要求</t>
  </si>
  <si>
    <t>58.63</t>
  </si>
  <si>
    <t>18</t>
  </si>
  <si>
    <t>7厚1:3水泥砂浆垫层</t>
  </si>
  <si>
    <t>1.找平层砂浆厚度、配合比：7厚1:3水泥砂浆垫层
2.其他：满足设计、招标文件、相关图集、现行施工及验收规范等相关要求</t>
  </si>
  <si>
    <t>19</t>
  </si>
  <si>
    <t>6厚1:2水泥砂浆找平层</t>
  </si>
  <si>
    <t>1.找平层砂浆厚度、配合比：6厚1:2水泥砂浆找平层
2.其他：满足设计、招标文件、相关图集、现行施工及验收规范等相关要求</t>
  </si>
  <si>
    <t>20</t>
  </si>
  <si>
    <t>装饰石膏板顶棚</t>
  </si>
  <si>
    <t>1.φ6mm钢筋吊杆或M6全牙吊杆与结构中的预埋件焊接或后置紧固定件连接，双向中距≤1200mm
2.轻钢承载龙骨C38×12×1.0mm，中距≤1200mm，用吊件与吊杆联结后找平
3.轻钢龙骨T24×38×0.27×0.27mm(或T24×32×0.27×0.27mm)，间距等于板材宽度，用挂件与承载龙骨固定
4.轻钢次龙骨T24×28×0.27×0.27mm，间距等于板材宽度，与主龙骨插接
5.600×600×15mm或500×500×20mm岩棉复合穿孔吸音板
6.饰面层刮腻子及无机涂料另计
7.其他：满足设计、招标文件、相关图集、现行施工及验收规范等相关要求</t>
  </si>
  <si>
    <t>260.62</t>
  </si>
  <si>
    <t>21</t>
  </si>
  <si>
    <t>无机涂料墙面</t>
  </si>
  <si>
    <t>1.基层类型：综合 
2.腻子种类：成品腻子膏 
3.刮腻子遍数：详设计  
4.油漆品种、刷漆遍数：喷（刷）无机涂料（一底两面）
6.部位：内墙面
7.其他：满足设计、招标文件、相关图集、现行施工及验收规范等相关要求</t>
  </si>
  <si>
    <t>2406.03</t>
  </si>
  <si>
    <t>22</t>
  </si>
  <si>
    <t>无机涂料顶棚</t>
  </si>
  <si>
    <t>1.基层类型：综合 
2.腻子种类：成品腻子膏 
3.刮腻子遍数：详设计  
4.油漆品种、刷漆遍数：喷（刷）无机涂料（一底两面）
6.部位：顶棚
7.其他：满足设计、招标文件、相关图集、现行施工及验收规范等相关要求</t>
  </si>
  <si>
    <t>1157.90</t>
  </si>
  <si>
    <t>23</t>
  </si>
  <si>
    <t>外墙真石漆</t>
  </si>
  <si>
    <t>1.基层类型：综合 
2.腻子种类：耐水腻子 
3.刮腻子遍数：两遍  
4.油漆品种、刷漆遍数：封固底漆一道、真石漆、外喷甲基硅醇憎水剂 
5.部位：外墙
6.其他：满足设计、招标文件、相关图集、现行施工及验收规范等相关要求</t>
  </si>
  <si>
    <t>114.95</t>
  </si>
  <si>
    <t>24</t>
  </si>
  <si>
    <t>展示墙（高2.8m，宽0.5m）</t>
  </si>
  <si>
    <t>1.展示墙规格：高2.8m，宽0.5m 
2.骨架种类、规格：50×50×2.0矩管，做法详设计 
3.基层材料、规格：木工板 20mm
4.防护材料种类：木工板面刮腻子 
5.油漆品种、刷漆遍数：乳胶漆
6.其他：满足设计、招标文件、相关图集、现行施工及验收规范等相关要求</t>
  </si>
  <si>
    <t>m</t>
  </si>
  <si>
    <t>19.83</t>
  </si>
  <si>
    <t>25</t>
  </si>
  <si>
    <t>砖砌体拆除</t>
  </si>
  <si>
    <t>1.拆除构件名称：砖砌体拆除 
2.拆除尺寸、规格：详设计 
3.拆除工程量以现场实际收方签认为准
4.其他：满足设计、招标文件、相关图集、现行施工及验收规范等相关要求</t>
  </si>
  <si>
    <t>51.21</t>
  </si>
  <si>
    <t>26</t>
  </si>
  <si>
    <t>门窗拆除</t>
  </si>
  <si>
    <t>1.拆除构件名称：门窗拆除
2.拆除尺寸、规格：详设计 
3.拆除工程量以现场实际收方签认为准
4.其他：满足设计、招标文件、相关图集、现行施工及验收规范等相关要求</t>
  </si>
  <si>
    <t>47.46</t>
  </si>
  <si>
    <t>27</t>
  </si>
  <si>
    <t>外脚手架</t>
  </si>
  <si>
    <t>1.搭设方式：综合 
2.搭设高度：详设计 
3.脚手架材质：综合
4.其他：满足设计、招标文件、相关图集、现行施工及验收规范等相关要求</t>
  </si>
  <si>
    <t>3033.67</t>
  </si>
  <si>
    <t>28</t>
  </si>
  <si>
    <t>强弱电、给排水施工</t>
  </si>
  <si>
    <t>1.名称：电气配管 暗配 给排水、灯具安装
2.材质：塑料管、PVC管件
3.规格：
4.敷设部位：砖、混凝土结构暗配
5.其他：满足设计、招标文件、技术标准和要求、相关图集、现行施工及验收规范等相关要求</t>
  </si>
  <si>
    <t>不含税合计</t>
  </si>
  <si>
    <t>税金（税率：  %）</t>
  </si>
  <si>
    <t>含税合计</t>
  </si>
  <si>
    <t xml:space="preserve">注:
1、施工作业期内乙方应根据现行安全检查管理条例和安全法规为作业人员购买意外伤害保险及人身和财产类保险，若乙方在本项目发生工伤和安全事故，由乙方承担赔偿责任，涉及其他费用超出工伤保险基金、保险公司赔付部分的也由乙方承担。。
2、不提供食宿。
3、所有安装、机具、机械、涉及辅材材料(主要且不限于踢打、耐候密封胶、不锈钢盘头自攻钉、三级配电箱、防水电缆等除主材
外所有辅材)、电器(主要且不限于切割机、打磨机、喷漆设备、电焊机、氩弧焊机、电锤、冲击钻等所有涉及完成任务是用的电器设
备)均由乙方自行提供。
4、结算方式按实际收方工程量结算。
5、配合甲方进行安全文明施工、按公司质量安全文明文件执行。
6、以上所有工程均按实计量。按照设计图纸和现场收方单作为结算依据。
7、抢工期和加班提供盒饭等由乙方自行负责。
8、根据施工质量、进度等情况，公司有权解除合同。
9、甲方负责主材、水、电。乙方负责包含但不限于成品保护、材料下车、堆码、二次转运、自拌砂浆、废料收集堆码、垃圾清运处
理、踢打、安全防护、材料看护等。
10、零星技工260元/工日，普工均150元/工日。包含但不限于安全设施、安全措施、材料二次转运、废料、垃圾清运及处理、原有结
构层踢打、修补等不单独计费。
11、质量要求:严格按施工图及相关规范实施，并达到验收标准。
12、保持场地卫生，工完场清。
13、由乙方原因造成返工的全部费用(包含但不限于材料、人工等)由乙方负责。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</si>
</sst>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2"/>
      <name val="宋体"/>
      <charset val="134"/>
    </font>
    <font>
      <b/>
      <sz val="16"/>
      <name val="宋体"/>
      <charset val="134"/>
    </font>
    <font>
      <sz val="10"/>
      <name val="宋体"/>
      <charset val="134"/>
    </font>
    <font>
      <b/>
      <sz val="11"/>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7"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7">
    <xf numFmtId="0" fontId="0" fillId="0" borderId="0" xfId="0"/>
    <xf numFmtId="0" fontId="0" fillId="0" borderId="0" xfId="0" applyAlignment="1">
      <alignment horizontal="center" vertical="center" wrapText="1"/>
    </xf>
    <xf numFmtId="0" fontId="1" fillId="0" borderId="0" xfId="0" applyFont="1" applyAlignment="1">
      <alignment horizontal="center" vertical="top"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176" fontId="2" fillId="0" borderId="1" xfId="0" applyNumberFormat="1" applyFont="1" applyBorder="1" applyAlignment="1">
      <alignment horizontal="right" vertical="center" wrapText="1"/>
    </xf>
    <xf numFmtId="176" fontId="2" fillId="0" borderId="1" xfId="0" applyNumberFormat="1" applyFont="1" applyFill="1" applyBorder="1" applyAlignment="1">
      <alignment horizontal="right" vertical="center" wrapText="1"/>
    </xf>
    <xf numFmtId="0" fontId="3" fillId="0" borderId="1" xfId="0" applyFont="1" applyBorder="1" applyAlignment="1">
      <alignment horizontal="center" vertical="center" wrapText="1"/>
    </xf>
    <xf numFmtId="176" fontId="4" fillId="0" borderId="1" xfId="0" applyNumberFormat="1" applyFont="1" applyBorder="1" applyAlignment="1">
      <alignment horizontal="right" vertical="center" wrapText="1"/>
    </xf>
    <xf numFmtId="0" fontId="2" fillId="0" borderId="0" xfId="0" applyFont="1" applyAlignment="1">
      <alignment horizontal="center" vertical="center" wrapText="1"/>
    </xf>
    <xf numFmtId="0" fontId="2" fillId="0" borderId="0" xfId="0" applyFont="1" applyAlignment="1">
      <alignment horizontal="right" vertical="center" wrapText="1"/>
    </xf>
    <xf numFmtId="0" fontId="0" fillId="0" borderId="0" xfId="0" applyAlignment="1">
      <alignment horizontal="left" wrapText="1"/>
    </xf>
    <xf numFmtId="0" fontId="0" fillId="0" borderId="0" xfId="0" applyAlignment="1">
      <alignment horizontal="left"/>
    </xf>
    <xf numFmtId="0" fontId="1" fillId="0" borderId="0" xfId="0" applyFont="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abSelected="1" zoomScale="115" zoomScaleNormal="115" topLeftCell="A30" workbookViewId="0">
      <selection activeCell="C39" sqref="C39"/>
    </sheetView>
  </sheetViews>
  <sheetFormatPr defaultColWidth="9" defaultRowHeight="14.25" customHeight="1"/>
  <cols>
    <col min="1" max="1" width="5.5" customWidth="1"/>
    <col min="2" max="2" width="17.4083333333333" customWidth="1"/>
    <col min="3" max="3" width="55.8583333333333" customWidth="1"/>
    <col min="4" max="4" width="5.375" customWidth="1"/>
    <col min="5" max="5" width="4" customWidth="1"/>
    <col min="6" max="6" width="4.23333333333333" customWidth="1"/>
    <col min="7" max="7" width="8.75" customWidth="1"/>
    <col min="8" max="8" width="10.325" customWidth="1"/>
    <col min="9" max="9" width="8.8" customWidth="1"/>
    <col min="10" max="10" width="9.45" customWidth="1"/>
    <col min="11" max="11" width="9" style="1"/>
  </cols>
  <sheetData>
    <row r="1" ht="21.75" customHeight="1" spans="1:11">
      <c r="A1" s="2" t="s">
        <v>0</v>
      </c>
      <c r="B1" s="2"/>
      <c r="C1" s="2"/>
      <c r="D1" s="2"/>
      <c r="E1" s="2"/>
      <c r="F1" s="2"/>
      <c r="G1" s="2"/>
      <c r="H1" s="2"/>
      <c r="I1" s="2"/>
      <c r="J1" s="2"/>
      <c r="K1" s="15"/>
    </row>
    <row r="2" ht="24" spans="1:11">
      <c r="A2" s="3" t="s">
        <v>1</v>
      </c>
      <c r="B2" s="3" t="s">
        <v>2</v>
      </c>
      <c r="C2" s="3" t="s">
        <v>3</v>
      </c>
      <c r="D2" s="3" t="s">
        <v>4</v>
      </c>
      <c r="E2" s="3" t="s">
        <v>5</v>
      </c>
      <c r="F2" s="3"/>
      <c r="G2" s="4" t="s">
        <v>6</v>
      </c>
      <c r="H2" s="4" t="s">
        <v>7</v>
      </c>
      <c r="I2" s="4" t="s">
        <v>8</v>
      </c>
      <c r="J2" s="4" t="s">
        <v>9</v>
      </c>
      <c r="K2" s="16" t="s">
        <v>10</v>
      </c>
    </row>
    <row r="3" ht="84" spans="1:11">
      <c r="A3" s="3" t="s">
        <v>11</v>
      </c>
      <c r="B3" s="5" t="s">
        <v>12</v>
      </c>
      <c r="C3" s="5" t="s">
        <v>13</v>
      </c>
      <c r="D3" s="3" t="s">
        <v>14</v>
      </c>
      <c r="E3" s="6" t="s">
        <v>15</v>
      </c>
      <c r="F3" s="6"/>
      <c r="G3" s="7">
        <f>91*5</f>
        <v>455</v>
      </c>
      <c r="H3" s="7">
        <f>G3*E3</f>
        <v>9518.6</v>
      </c>
      <c r="I3" s="6"/>
      <c r="J3" s="6"/>
      <c r="K3" s="16"/>
    </row>
    <row r="4" ht="84" spans="1:11">
      <c r="A4" s="3" t="s">
        <v>16</v>
      </c>
      <c r="B4" s="5" t="s">
        <v>17</v>
      </c>
      <c r="C4" s="5" t="s">
        <v>18</v>
      </c>
      <c r="D4" s="3" t="s">
        <v>14</v>
      </c>
      <c r="E4" s="6" t="s">
        <v>19</v>
      </c>
      <c r="F4" s="6"/>
      <c r="G4" s="7">
        <f>86*5</f>
        <v>430</v>
      </c>
      <c r="H4" s="7">
        <f t="shared" ref="H4:H30" si="0">G4*E4</f>
        <v>40131.9</v>
      </c>
      <c r="I4" s="6"/>
      <c r="J4" s="6"/>
      <c r="K4" s="16"/>
    </row>
    <row r="5" ht="84" spans="1:11">
      <c r="A5" s="3" t="s">
        <v>20</v>
      </c>
      <c r="B5" s="5" t="s">
        <v>21</v>
      </c>
      <c r="C5" s="5" t="s">
        <v>22</v>
      </c>
      <c r="D5" s="3" t="s">
        <v>14</v>
      </c>
      <c r="E5" s="6" t="s">
        <v>23</v>
      </c>
      <c r="F5" s="6"/>
      <c r="G5" s="7">
        <v>70</v>
      </c>
      <c r="H5" s="7">
        <f t="shared" si="0"/>
        <v>81.9</v>
      </c>
      <c r="I5" s="6"/>
      <c r="J5" s="6"/>
      <c r="K5" s="16"/>
    </row>
    <row r="6" ht="84" spans="1:11">
      <c r="A6" s="3" t="s">
        <v>24</v>
      </c>
      <c r="B6" s="5" t="s">
        <v>25</v>
      </c>
      <c r="C6" s="5" t="s">
        <v>26</v>
      </c>
      <c r="D6" s="3" t="s">
        <v>14</v>
      </c>
      <c r="E6" s="6" t="s">
        <v>27</v>
      </c>
      <c r="F6" s="6"/>
      <c r="G6" s="7">
        <v>70</v>
      </c>
      <c r="H6" s="7">
        <f t="shared" si="0"/>
        <v>456.4</v>
      </c>
      <c r="I6" s="6"/>
      <c r="J6" s="6"/>
      <c r="K6" s="16"/>
    </row>
    <row r="7" ht="84" spans="1:11">
      <c r="A7" s="3" t="s">
        <v>28</v>
      </c>
      <c r="B7" s="5" t="s">
        <v>29</v>
      </c>
      <c r="C7" s="5" t="s">
        <v>26</v>
      </c>
      <c r="D7" s="3" t="s">
        <v>14</v>
      </c>
      <c r="E7" s="7">
        <v>1.6</v>
      </c>
      <c r="F7" s="7"/>
      <c r="G7" s="8">
        <v>70</v>
      </c>
      <c r="H7" s="7">
        <f t="shared" si="0"/>
        <v>112</v>
      </c>
      <c r="I7" s="6"/>
      <c r="J7" s="6"/>
      <c r="K7" s="16"/>
    </row>
    <row r="8" ht="84" spans="1:11">
      <c r="A8" s="3" t="s">
        <v>30</v>
      </c>
      <c r="B8" s="5" t="s">
        <v>31</v>
      </c>
      <c r="C8" s="5" t="s">
        <v>26</v>
      </c>
      <c r="D8" s="3" t="s">
        <v>14</v>
      </c>
      <c r="E8" s="6" t="s">
        <v>32</v>
      </c>
      <c r="F8" s="6"/>
      <c r="G8" s="8">
        <f>60*1.15</f>
        <v>69</v>
      </c>
      <c r="H8" s="7">
        <f t="shared" si="0"/>
        <v>120.06</v>
      </c>
      <c r="I8" s="6"/>
      <c r="J8" s="6"/>
      <c r="K8" s="16"/>
    </row>
    <row r="9" ht="48" spans="1:11">
      <c r="A9" s="3" t="s">
        <v>33</v>
      </c>
      <c r="B9" s="5" t="s">
        <v>34</v>
      </c>
      <c r="C9" s="5" t="s">
        <v>35</v>
      </c>
      <c r="D9" s="3" t="s">
        <v>36</v>
      </c>
      <c r="E9" s="6" t="s">
        <v>37</v>
      </c>
      <c r="F9" s="6"/>
      <c r="G9" s="7">
        <f>53*1.25</f>
        <v>66.25</v>
      </c>
      <c r="H9" s="7">
        <f t="shared" si="0"/>
        <v>775.7875</v>
      </c>
      <c r="I9" s="6"/>
      <c r="J9" s="6"/>
      <c r="K9" s="16"/>
    </row>
    <row r="10" ht="36" spans="1:11">
      <c r="A10" s="3" t="s">
        <v>38</v>
      </c>
      <c r="B10" s="5" t="s">
        <v>39</v>
      </c>
      <c r="C10" s="5" t="s">
        <v>40</v>
      </c>
      <c r="D10" s="3" t="s">
        <v>14</v>
      </c>
      <c r="E10" s="6" t="s">
        <v>41</v>
      </c>
      <c r="F10" s="6"/>
      <c r="G10" s="7">
        <f>90*1.25</f>
        <v>112.5</v>
      </c>
      <c r="H10" s="7">
        <f t="shared" si="0"/>
        <v>128.25</v>
      </c>
      <c r="I10" s="6"/>
      <c r="J10" s="6"/>
      <c r="K10" s="16"/>
    </row>
    <row r="11" ht="24" spans="1:11">
      <c r="A11" s="3" t="s">
        <v>42</v>
      </c>
      <c r="B11" s="5" t="s">
        <v>43</v>
      </c>
      <c r="C11" s="5" t="s">
        <v>44</v>
      </c>
      <c r="D11" s="3" t="s">
        <v>36</v>
      </c>
      <c r="E11" s="6" t="s">
        <v>37</v>
      </c>
      <c r="F11" s="6"/>
      <c r="G11" s="7">
        <f>15*1.5</f>
        <v>22.5</v>
      </c>
      <c r="H11" s="7">
        <f t="shared" si="0"/>
        <v>263.475</v>
      </c>
      <c r="I11" s="6"/>
      <c r="J11" s="6"/>
      <c r="K11" s="16"/>
    </row>
    <row r="12" ht="36" spans="1:11">
      <c r="A12" s="3" t="s">
        <v>45</v>
      </c>
      <c r="B12" s="5" t="s">
        <v>46</v>
      </c>
      <c r="C12" s="5" t="s">
        <v>47</v>
      </c>
      <c r="D12" s="3" t="s">
        <v>36</v>
      </c>
      <c r="E12" s="6" t="s">
        <v>37</v>
      </c>
      <c r="F12" s="6"/>
      <c r="G12" s="7">
        <f>15*1.5</f>
        <v>22.5</v>
      </c>
      <c r="H12" s="7">
        <f t="shared" si="0"/>
        <v>263.475</v>
      </c>
      <c r="I12" s="6"/>
      <c r="J12" s="6"/>
      <c r="K12" s="16"/>
    </row>
    <row r="13" ht="108" spans="1:11">
      <c r="A13" s="3" t="s">
        <v>48</v>
      </c>
      <c r="B13" s="5" t="s">
        <v>49</v>
      </c>
      <c r="C13" s="5" t="s">
        <v>50</v>
      </c>
      <c r="D13" s="3" t="s">
        <v>36</v>
      </c>
      <c r="E13" s="6" t="s">
        <v>37</v>
      </c>
      <c r="F13" s="6"/>
      <c r="G13" s="7">
        <f>32*1.15</f>
        <v>36.8</v>
      </c>
      <c r="H13" s="7">
        <f t="shared" si="0"/>
        <v>430.928</v>
      </c>
      <c r="I13" s="6"/>
      <c r="J13" s="6"/>
      <c r="K13" s="16"/>
    </row>
    <row r="14" ht="24" spans="1:11">
      <c r="A14" s="3" t="s">
        <v>51</v>
      </c>
      <c r="B14" s="5" t="s">
        <v>52</v>
      </c>
      <c r="C14" s="5" t="s">
        <v>53</v>
      </c>
      <c r="D14" s="3" t="s">
        <v>36</v>
      </c>
      <c r="E14" s="6" t="s">
        <v>54</v>
      </c>
      <c r="F14" s="6"/>
      <c r="G14" s="7">
        <f>6.2*1.35</f>
        <v>8.37</v>
      </c>
      <c r="H14" s="7">
        <f t="shared" si="0"/>
        <v>8024.9049</v>
      </c>
      <c r="I14" s="6"/>
      <c r="J14" s="6"/>
      <c r="K14" s="16"/>
    </row>
    <row r="15" ht="36" spans="1:11">
      <c r="A15" s="3" t="s">
        <v>55</v>
      </c>
      <c r="B15" s="5" t="s">
        <v>56</v>
      </c>
      <c r="C15" s="5" t="s">
        <v>57</v>
      </c>
      <c r="D15" s="3" t="s">
        <v>36</v>
      </c>
      <c r="E15" s="6" t="s">
        <v>54</v>
      </c>
      <c r="F15" s="6"/>
      <c r="G15" s="7">
        <f>20.5*1.15</f>
        <v>23.575</v>
      </c>
      <c r="H15" s="7">
        <f t="shared" si="0"/>
        <v>22603.00275</v>
      </c>
      <c r="I15" s="6"/>
      <c r="J15" s="6"/>
      <c r="K15" s="16"/>
    </row>
    <row r="16" ht="24" spans="1:11">
      <c r="A16" s="3" t="s">
        <v>58</v>
      </c>
      <c r="B16" s="5" t="s">
        <v>59</v>
      </c>
      <c r="C16" s="5" t="s">
        <v>60</v>
      </c>
      <c r="D16" s="3" t="s">
        <v>36</v>
      </c>
      <c r="E16" s="6" t="s">
        <v>61</v>
      </c>
      <c r="F16" s="6"/>
      <c r="G16" s="7">
        <f>22*1.15</f>
        <v>25.3</v>
      </c>
      <c r="H16" s="7">
        <f t="shared" si="0"/>
        <v>7426.815</v>
      </c>
      <c r="I16" s="6"/>
      <c r="J16" s="6"/>
      <c r="K16" s="16"/>
    </row>
    <row r="17" ht="96" spans="1:11">
      <c r="A17" s="3" t="s">
        <v>62</v>
      </c>
      <c r="B17" s="5" t="s">
        <v>63</v>
      </c>
      <c r="C17" s="5" t="s">
        <v>64</v>
      </c>
      <c r="D17" s="3" t="s">
        <v>36</v>
      </c>
      <c r="E17" s="6" t="s">
        <v>61</v>
      </c>
      <c r="F17" s="6"/>
      <c r="G17" s="7">
        <f>38*1.15</f>
        <v>43.7</v>
      </c>
      <c r="H17" s="7">
        <f t="shared" si="0"/>
        <v>12828.135</v>
      </c>
      <c r="I17" s="6"/>
      <c r="J17" s="6"/>
      <c r="K17" s="16"/>
    </row>
    <row r="18" ht="84" spans="1:11">
      <c r="A18" s="3" t="s">
        <v>65</v>
      </c>
      <c r="B18" s="5" t="s">
        <v>66</v>
      </c>
      <c r="C18" s="5" t="s">
        <v>67</v>
      </c>
      <c r="D18" s="3" t="s">
        <v>36</v>
      </c>
      <c r="E18" s="6" t="s">
        <v>68</v>
      </c>
      <c r="F18" s="6"/>
      <c r="G18" s="7">
        <f>125*1.25</f>
        <v>156.25</v>
      </c>
      <c r="H18" s="7">
        <f t="shared" si="0"/>
        <v>9225</v>
      </c>
      <c r="I18" s="6"/>
      <c r="J18" s="6"/>
      <c r="K18" s="16"/>
    </row>
    <row r="19" ht="24" spans="1:11">
      <c r="A19" s="3" t="s">
        <v>69</v>
      </c>
      <c r="B19" s="5" t="s">
        <v>70</v>
      </c>
      <c r="C19" s="5" t="s">
        <v>71</v>
      </c>
      <c r="D19" s="3" t="s">
        <v>36</v>
      </c>
      <c r="E19" s="6" t="s">
        <v>72</v>
      </c>
      <c r="F19" s="6"/>
      <c r="G19" s="7">
        <f>20*1.25</f>
        <v>25</v>
      </c>
      <c r="H19" s="7">
        <f t="shared" si="0"/>
        <v>1465.75</v>
      </c>
      <c r="I19" s="6"/>
      <c r="J19" s="6"/>
      <c r="K19" s="16"/>
    </row>
    <row r="20" ht="24" spans="1:11">
      <c r="A20" s="3" t="s">
        <v>73</v>
      </c>
      <c r="B20" s="5" t="s">
        <v>74</v>
      </c>
      <c r="C20" s="5" t="s">
        <v>75</v>
      </c>
      <c r="D20" s="3" t="s">
        <v>36</v>
      </c>
      <c r="E20" s="6" t="s">
        <v>72</v>
      </c>
      <c r="F20" s="6"/>
      <c r="G20" s="7">
        <f>18*1.25</f>
        <v>22.5</v>
      </c>
      <c r="H20" s="7">
        <f t="shared" si="0"/>
        <v>1319.175</v>
      </c>
      <c r="I20" s="6"/>
      <c r="J20" s="6"/>
      <c r="K20" s="16"/>
    </row>
    <row r="21" ht="24" spans="1:11">
      <c r="A21" s="3" t="s">
        <v>76</v>
      </c>
      <c r="B21" s="5" t="s">
        <v>77</v>
      </c>
      <c r="C21" s="5" t="s">
        <v>78</v>
      </c>
      <c r="D21" s="3" t="s">
        <v>36</v>
      </c>
      <c r="E21" s="6" t="s">
        <v>72</v>
      </c>
      <c r="F21" s="6"/>
      <c r="G21" s="7">
        <f>20*1.25</f>
        <v>25</v>
      </c>
      <c r="H21" s="7">
        <f t="shared" si="0"/>
        <v>1465.75</v>
      </c>
      <c r="I21" s="6"/>
      <c r="J21" s="6"/>
      <c r="K21" s="16"/>
    </row>
    <row r="22" ht="108" spans="1:11">
      <c r="A22" s="3" t="s">
        <v>79</v>
      </c>
      <c r="B22" s="5" t="s">
        <v>80</v>
      </c>
      <c r="C22" s="5" t="s">
        <v>81</v>
      </c>
      <c r="D22" s="3" t="s">
        <v>36</v>
      </c>
      <c r="E22" s="6" t="s">
        <v>82</v>
      </c>
      <c r="F22" s="6"/>
      <c r="G22" s="7">
        <f>36*1.15</f>
        <v>41.4</v>
      </c>
      <c r="H22" s="7">
        <f t="shared" si="0"/>
        <v>10789.668</v>
      </c>
      <c r="I22" s="6"/>
      <c r="J22" s="6"/>
      <c r="K22" s="16"/>
    </row>
    <row r="23" ht="72" spans="1:11">
      <c r="A23" s="3" t="s">
        <v>83</v>
      </c>
      <c r="B23" s="5" t="s">
        <v>84</v>
      </c>
      <c r="C23" s="5" t="s">
        <v>85</v>
      </c>
      <c r="D23" s="3" t="s">
        <v>36</v>
      </c>
      <c r="E23" s="6" t="s">
        <v>86</v>
      </c>
      <c r="F23" s="6"/>
      <c r="G23" s="7">
        <f>20*1.15</f>
        <v>23</v>
      </c>
      <c r="H23" s="7">
        <f t="shared" si="0"/>
        <v>55338.69</v>
      </c>
      <c r="I23" s="6"/>
      <c r="J23" s="6"/>
      <c r="K23" s="16"/>
    </row>
    <row r="24" ht="72" spans="1:11">
      <c r="A24" s="3" t="s">
        <v>87</v>
      </c>
      <c r="B24" s="5" t="s">
        <v>88</v>
      </c>
      <c r="C24" s="5" t="s">
        <v>89</v>
      </c>
      <c r="D24" s="3" t="s">
        <v>36</v>
      </c>
      <c r="E24" s="6" t="s">
        <v>90</v>
      </c>
      <c r="F24" s="6"/>
      <c r="G24" s="7">
        <f>20*1.15</f>
        <v>23</v>
      </c>
      <c r="H24" s="7">
        <f t="shared" si="0"/>
        <v>26631.7</v>
      </c>
      <c r="I24" s="6"/>
      <c r="J24" s="6"/>
      <c r="K24" s="16"/>
    </row>
    <row r="25" ht="72" spans="1:11">
      <c r="A25" s="3" t="s">
        <v>91</v>
      </c>
      <c r="B25" s="5" t="s">
        <v>92</v>
      </c>
      <c r="C25" s="5" t="s">
        <v>93</v>
      </c>
      <c r="D25" s="3" t="s">
        <v>36</v>
      </c>
      <c r="E25" s="6" t="s">
        <v>94</v>
      </c>
      <c r="F25" s="6"/>
      <c r="G25" s="7">
        <f>40</f>
        <v>40</v>
      </c>
      <c r="H25" s="7">
        <f t="shared" si="0"/>
        <v>4598</v>
      </c>
      <c r="I25" s="6"/>
      <c r="J25" s="6"/>
      <c r="K25" s="16"/>
    </row>
    <row r="26" ht="72" spans="1:11">
      <c r="A26" s="3" t="s">
        <v>95</v>
      </c>
      <c r="B26" s="5" t="s">
        <v>96</v>
      </c>
      <c r="C26" s="5" t="s">
        <v>97</v>
      </c>
      <c r="D26" s="3" t="s">
        <v>98</v>
      </c>
      <c r="E26" s="6" t="s">
        <v>99</v>
      </c>
      <c r="F26" s="6"/>
      <c r="G26" s="7">
        <f>(100+126+42)*1.4</f>
        <v>375.2</v>
      </c>
      <c r="H26" s="7">
        <f t="shared" si="0"/>
        <v>7440.216</v>
      </c>
      <c r="I26" s="6"/>
      <c r="J26" s="6"/>
      <c r="K26" s="16"/>
    </row>
    <row r="27" ht="48" spans="1:11">
      <c r="A27" s="3" t="s">
        <v>100</v>
      </c>
      <c r="B27" s="5" t="s">
        <v>101</v>
      </c>
      <c r="C27" s="5" t="s">
        <v>102</v>
      </c>
      <c r="D27" s="3" t="s">
        <v>14</v>
      </c>
      <c r="E27" s="6" t="s">
        <v>103</v>
      </c>
      <c r="F27" s="6"/>
      <c r="G27" s="7">
        <f>30*9</f>
        <v>270</v>
      </c>
      <c r="H27" s="7">
        <f t="shared" si="0"/>
        <v>13826.7</v>
      </c>
      <c r="I27" s="6"/>
      <c r="J27" s="6"/>
      <c r="K27" s="16"/>
    </row>
    <row r="28" ht="48" spans="1:11">
      <c r="A28" s="3" t="s">
        <v>104</v>
      </c>
      <c r="B28" s="5" t="s">
        <v>105</v>
      </c>
      <c r="C28" s="5" t="s">
        <v>106</v>
      </c>
      <c r="D28" s="3" t="s">
        <v>36</v>
      </c>
      <c r="E28" s="6" t="s">
        <v>107</v>
      </c>
      <c r="F28" s="6"/>
      <c r="G28" s="7">
        <v>20</v>
      </c>
      <c r="H28" s="7">
        <f t="shared" si="0"/>
        <v>949.2</v>
      </c>
      <c r="I28" s="6"/>
      <c r="J28" s="6"/>
      <c r="K28" s="16"/>
    </row>
    <row r="29" ht="48" spans="1:11">
      <c r="A29" s="3" t="s">
        <v>108</v>
      </c>
      <c r="B29" s="5" t="s">
        <v>109</v>
      </c>
      <c r="C29" s="5" t="s">
        <v>110</v>
      </c>
      <c r="D29" s="3" t="s">
        <v>36</v>
      </c>
      <c r="E29" s="6" t="s">
        <v>111</v>
      </c>
      <c r="F29" s="6"/>
      <c r="G29" s="7">
        <v>15</v>
      </c>
      <c r="H29" s="7">
        <f t="shared" si="0"/>
        <v>45505.05</v>
      </c>
      <c r="I29" s="6"/>
      <c r="J29" s="6"/>
      <c r="K29" s="16"/>
    </row>
    <row r="30" ht="72" spans="1:11">
      <c r="A30" s="3" t="s">
        <v>112</v>
      </c>
      <c r="B30" s="3" t="s">
        <v>113</v>
      </c>
      <c r="C30" s="5" t="s">
        <v>114</v>
      </c>
      <c r="D30" s="3" t="s">
        <v>36</v>
      </c>
      <c r="E30" s="3">
        <v>1252.33</v>
      </c>
      <c r="F30" s="3"/>
      <c r="G30" s="7">
        <v>32</v>
      </c>
      <c r="H30" s="7">
        <f t="shared" si="0"/>
        <v>40074.56</v>
      </c>
      <c r="I30" s="6"/>
      <c r="J30" s="6"/>
      <c r="K30" s="16"/>
    </row>
    <row r="31" spans="1:11">
      <c r="A31" s="9" t="s">
        <v>115</v>
      </c>
      <c r="B31" s="9"/>
      <c r="C31" s="9"/>
      <c r="D31" s="9"/>
      <c r="E31" s="9"/>
      <c r="F31" s="9"/>
      <c r="G31" s="6"/>
      <c r="H31" s="10">
        <f>SUM(H3:H30)</f>
        <v>321795.09215</v>
      </c>
      <c r="I31" s="6"/>
      <c r="J31" s="6"/>
      <c r="K31" s="16"/>
    </row>
    <row r="32" spans="1:11">
      <c r="A32" s="9" t="s">
        <v>116</v>
      </c>
      <c r="B32" s="9"/>
      <c r="C32" s="9"/>
      <c r="D32" s="9"/>
      <c r="E32" s="9"/>
      <c r="F32" s="9"/>
      <c r="G32" s="6"/>
      <c r="H32" s="7"/>
      <c r="I32" s="6"/>
      <c r="J32" s="6"/>
      <c r="K32" s="16"/>
    </row>
    <row r="33" spans="1:11">
      <c r="A33" s="9" t="s">
        <v>117</v>
      </c>
      <c r="B33" s="9"/>
      <c r="C33" s="9"/>
      <c r="D33" s="9"/>
      <c r="E33" s="9"/>
      <c r="F33" s="9"/>
      <c r="G33" s="6"/>
      <c r="H33" s="7"/>
      <c r="I33" s="6"/>
      <c r="J33" s="6"/>
      <c r="K33" s="16"/>
    </row>
    <row r="34" spans="1:10">
      <c r="A34" s="11"/>
      <c r="B34" s="11"/>
      <c r="C34" s="11"/>
      <c r="D34" s="11"/>
      <c r="E34" s="11"/>
      <c r="F34" s="11"/>
      <c r="G34" s="12"/>
      <c r="H34" s="12"/>
      <c r="I34" s="12"/>
      <c r="J34" s="12"/>
    </row>
    <row r="35" ht="303" customHeight="1" spans="1:10">
      <c r="A35" s="13" t="s">
        <v>118</v>
      </c>
      <c r="B35" s="14"/>
      <c r="C35" s="14"/>
      <c r="D35" s="14"/>
      <c r="E35" s="14"/>
      <c r="F35" s="14"/>
      <c r="G35" s="14"/>
      <c r="H35" s="14"/>
      <c r="I35" s="14"/>
      <c r="J35" s="14"/>
    </row>
  </sheetData>
  <mergeCells count="34">
    <mergeCell ref="A1:K1"/>
    <mergeCell ref="E2:F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A31:F31"/>
    <mergeCell ref="A32:F32"/>
    <mergeCell ref="A33:F33"/>
    <mergeCell ref="A35:K35"/>
  </mergeCells>
  <pageMargins left="0.78740157480315" right="0.78740157480315" top="0.78740157480315" bottom="0.75" header="0" footer="0"/>
  <pageSetup paperSize="9" orientation="landscape"/>
  <headerFooter/>
  <rowBreaks count="1" manualBreakCount="1">
    <brk id="31"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项目清单与计价表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阿程</cp:lastModifiedBy>
  <dcterms:created xsi:type="dcterms:W3CDTF">2024-06-02T02:57:00Z</dcterms:created>
  <dcterms:modified xsi:type="dcterms:W3CDTF">2024-06-13T09:27:37Z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A20928BBD4654B018FA8A307581240B4_13</vt:lpwstr>
  </property>
  <property fmtid="{D5CDD505-2E9C-101B-9397-08002B2CF9AE}" pid="3" name="KSOProductBuildVer">
    <vt:lpwstr>2052-12.1.0.16929</vt:lpwstr>
  </property>
</Properties>
</file>